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P&amp;L Monthly" sheetId="2" state="visible" r:id="rId4"/>
    <sheet name="Unit Economics" sheetId="3" state="visible" r:id="rId5"/>
    <sheet name="Scenario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<sst xmlns="http://schemas.openxmlformats.org/spreadsheetml/2006/main" count="94" uniqueCount="92">
  <si>
    <t xml:space="preserve">Dealix — Financial Model</t>
  </si>
  <si>
    <t xml:space="preserve">12-Month Projection | Currency: SAR | All assumptions in BLUE</t>
  </si>
  <si>
    <t xml:space="preserve">1. PRICING ASSUMPTIONS</t>
  </si>
  <si>
    <t xml:space="preserve">Plan</t>
  </si>
  <si>
    <t xml:space="preserve">Price/Month (SAR)</t>
  </si>
  <si>
    <t xml:space="preserve">% of Customers</t>
  </si>
  <si>
    <t xml:space="preserve">COGS/Customer</t>
  </si>
  <si>
    <t xml:space="preserve">Starter</t>
  </si>
  <si>
    <t xml:space="preserve">Growth</t>
  </si>
  <si>
    <t xml:space="preserve">Scale</t>
  </si>
  <si>
    <t xml:space="preserve">Weighted ARPA</t>
  </si>
  <si>
    <t xml:space="preserve">Weighted COGS</t>
  </si>
  <si>
    <t xml:space="preserve">Gross Margin</t>
  </si>
  <si>
    <t xml:space="preserve">2. GROWTH ASSUMPTIONS</t>
  </si>
  <si>
    <t xml:space="preserve">Monthly Churn Rate</t>
  </si>
  <si>
    <t xml:space="preserve">Customer Lifetime (months)</t>
  </si>
  <si>
    <t xml:space="preserve">LTV</t>
  </si>
  <si>
    <t xml:space="preserve">CAC (M1-M6, founder-led)</t>
  </si>
  <si>
    <t xml:space="preserve">CAC (M7-M12, with team)</t>
  </si>
  <si>
    <t xml:space="preserve">LTV:CAC (M7-M12)</t>
  </si>
  <si>
    <t xml:space="preserve">Dealix — Monthly P&amp;L</t>
  </si>
  <si>
    <t xml:space="preserve">Metric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</si>
  <si>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</si>
  <si>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</si>
  <si>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</si>
  <si>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</si>
  <si>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</si>
  <si>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</si>
  <si>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</si>
  <si>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</si>
  <si>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</si>
  <si>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</si>
  <si>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</si>
  <si>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</si>
  <si>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Y1 Total</t>
  </si>
  <si>
    <t xml:space="preserve">New Customers (Starter)</t>
  </si>
  <si>
    <t xml:space="preserve">New Customers (Growth)</t>
  </si>
  <si>
    <t xml:space="preserve">New Customers (Scale)</t>
  </si>
  <si>
    <t xml:space="preserve">Total New Customers</t>
  </si>
  <si>
    <t xml:space="preserve">ACTIVE CUSTOMERS</t>
  </si>
  <si>
    <t xml:space="preserve">Starter Active</t>
  </si>
  <si>
    <t xml:space="preserve">Growth Active</t>
  </si>
  <si>
    <t xml:space="preserve">Scale Active</t>
  </si>
  <si>
    <t xml:space="preserve">Total Active</t>
  </si>
  <si>
    <t xml:space="preserve">REVENUE</t>
  </si>
  <si>
    <t xml:space="preserve">Starter MRR</t>
  </si>
  <si>
    <t xml:space="preserve">Growth MRR</t>
  </si>
  <si>
    <t xml:space="preserve">Scale MRR</t>
  </si>
  <si>
    <t xml:space="preserve">Total MRR</t>
  </si>
  <si>
    <t xml:space="preserve">COSTS</t>
  </si>
  <si>
    <t xml:space="preserve">Infrastructure (AWS + tools)</t>
  </si>
  <si>
    <t xml:space="preserve">LLM API (Claude)</t>
  </si>
  <si>
    <t xml:space="preserve">Marketing</t>
  </si>
  <si>
    <t xml:space="preserve">Salaries (founder + team)</t>
  </si>
  <si>
    <t xml:space="preserve">Total Costs</t>
  </si>
  <si>
    <t xml:space="preserve">NET PROFIT</t>
  </si>
  <si>
    <t xml:space="preserve">Monthly Net</t>
  </si>
  <si>
    <t xml:space="preserve">Cumulative Net</t>
  </si>
  <si>
    <t xml:space="preserve">KEY METRICS</t>
  </si>
  <si>
    <t xml:space="preserve">EBITDA Margin</t>
  </si>
  <si>
    <t xml:space="preserve">ARR (Annualized)</t>
  </si>
  <si>
    <t xml:space="preserve">Dealix — Unit Economics</t>
  </si>
  <si>
    <t xml:space="preserve">Value</t>
  </si>
  <si>
    <t xml:space="preserve">Notes</t>
  </si>
  <si>
    <t xml:space="preserve">ARPA (Average Revenue Per Account)</t>
  </si>
  <si>
    <t xml:space="preserve">Weighted by plan mix</t>
  </si>
  <si>
    <t xml:space="preserve">After COGS</t>
  </si>
  <si>
    <t xml:space="preserve">Monthly Churn</t>
  </si>
  <si>
    <t xml:space="preserve">Target &lt; 3%</t>
  </si>
  <si>
    <t xml:space="preserve">Customer Lifetime</t>
  </si>
  <si>
    <t xml:space="preserve">Months (1/churn)</t>
  </si>
  <si>
    <t xml:space="preserve">LTV (Lifetime Value)</t>
  </si>
  <si>
    <t xml:space="preserve">ARPA × GM × Lifetime</t>
  </si>
  <si>
    <t xml:space="preserve">CAC (blended)</t>
  </si>
  <si>
    <t xml:space="preserve">Average Y1 CAC</t>
  </si>
  <si>
    <t xml:space="preserve">LTV:CAC</t>
  </si>
  <si>
    <t xml:space="preserve">Healthy SaaS &gt;3x</t>
  </si>
  <si>
    <t xml:space="preserve">CAC Payback (months)</t>
  </si>
  <si>
    <t xml:space="preserve">&lt; 12 months good</t>
  </si>
  <si>
    <t xml:space="preserve">BREAK-EVEN ANALYSIS</t>
  </si>
  <si>
    <t xml:space="preserve">Fixed Costs/Month (estimate)</t>
  </si>
  <si>
    <t xml:space="preserve">Customers needed for break-even</t>
  </si>
  <si>
    <t xml:space="preserve">MRR at break-even</t>
  </si>
  <si>
    <t xml:space="preserve">Scenario Analysis</t>
  </si>
  <si>
    <t xml:space="preserve">Y1 MRR Target (M12)</t>
  </si>
  <si>
    <t xml:space="preserve">Conservative</t>
  </si>
  <si>
    <t xml:space="preserve">Base Case</t>
  </si>
  <si>
    <t xml:space="preserve">Optimistic</t>
  </si>
  <si>
    <t xml:space="preserve">Customer Growth Rate</t>
  </si>
  <si>
    <t xml:space="preserve">M12 Customers</t>
  </si>
  <si>
    <t xml:space="preserve">M12 MRR</t>
  </si>
  <si>
    <t xml:space="preserve">ARR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</si>
</sst>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SAR &quot;#,##0;&quot;(SAR &quot;#,##0\);\-"/>
    <numFmt numFmtId="166" formatCode="0.0%;\(0.0%\);\-"/>
    <numFmt numFmtId="167" formatCode="#,##0;\(#,##0\);\-"/>
    <numFmt numFmtId="168" formatCode="0.0\x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A0E27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8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  <fill>
      <patternFill patternType="solid">
        <fgColor rgb="FF1F4E78"/>
        <bgColor rgb="FF003366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A0E27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1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4" customFormat="false" ht="15" hidden="false" customHeight="false" outlineLevel="0" collapsed="false">
      <c r="A4" s="3" t="s">
        <v>2</v>
      </c>
      <c r="B4" s="3"/>
      <c r="C4" s="3"/>
      <c r="D4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</row>
    <row r="6" customFormat="false" ht="15" hidden="false" customHeight="false" outlineLevel="0" collapsed="false">
      <c r="A6" s="0" t="s">
        <v>7</v>
      </c>
      <c r="B6" s="5" t="n">
        <v>999</v>
      </c>
      <c r="C6" s="6" t="n">
        <v>0.5</v>
      </c>
      <c r="D6" s="5" t="n">
        <v>150</v>
      </c>
    </row>
    <row r="7" customFormat="false" ht="15" hidden="false" customHeight="false" outlineLevel="0" collapsed="false">
      <c r="A7" s="0" t="s">
        <v>8</v>
      </c>
      <c r="B7" s="5" t="n">
        <v>2999</v>
      </c>
      <c r="C7" s="6" t="n">
        <v>0.35</v>
      </c>
      <c r="D7" s="5" t="n">
        <v>400</v>
      </c>
    </row>
    <row r="8" customFormat="false" ht="15" hidden="false" customHeight="false" outlineLevel="0" collapsed="false">
      <c r="A8" s="0" t="s">
        <v>9</v>
      </c>
      <c r="B8" s="5" t="n">
        <v>7999</v>
      </c>
      <c r="C8" s="6" t="n">
        <v>0.15</v>
      </c>
      <c r="D8" s="5" t="n">
        <v>900</v>
      </c>
    </row>
    <row r="10" customFormat="false" ht="15" hidden="false" customHeight="false" outlineLevel="0" collapsed="false">
      <c r="A10" s="7" t="s">
        <v>10</v>
      </c>
      <c r="B10" s="8" t="n">
        <f aca="false">B6*C6+B7*C7+B8*C8</f>
        <v>2749</v>
      </c>
    </row>
    <row r="11" customFormat="false" ht="15" hidden="false" customHeight="false" outlineLevel="0" collapsed="false">
      <c r="A11" s="7" t="s">
        <v>11</v>
      </c>
      <c r="B11" s="8" t="n">
        <f aca="false">D6*C6+D7*C7+D8*C8</f>
        <v>350</v>
      </c>
    </row>
    <row r="12" customFormat="false" ht="15" hidden="false" customHeight="false" outlineLevel="0" collapsed="false">
      <c r="A12" s="7" t="s">
        <v>12</v>
      </c>
      <c r="B12" s="9" t="n">
        <f aca="false">(B10-B11)/B10</f>
        <v>0.872680974899964</v>
      </c>
    </row>
    <row r="14" customFormat="false" ht="15" hidden="false" customHeight="false" outlineLevel="0" collapsed="false">
      <c r="A14" s="3" t="s">
        <v>13</v>
      </c>
      <c r="B14" s="3"/>
      <c r="C14" s="3"/>
      <c r="D14" s="3"/>
    </row>
    <row r="15" customFormat="false" ht="15" hidden="false" customHeight="false" outlineLevel="0" collapsed="false">
      <c r="A15" s="0" t="s">
        <v>14</v>
      </c>
      <c r="B15" s="6" t="n">
        <v>0.03</v>
      </c>
    </row>
    <row r="16" customFormat="false" ht="15" hidden="false" customHeight="false" outlineLevel="0" collapsed="false">
      <c r="A16" s="0" t="s">
        <v>15</v>
      </c>
      <c r="B16" s="10" t="n">
        <f aca="false">1/B15</f>
        <v>33.3333333333333</v>
      </c>
    </row>
    <row r="17" customFormat="false" ht="15" hidden="false" customHeight="false" outlineLevel="0" collapsed="false">
      <c r="A17" s="0" t="s">
        <v>16</v>
      </c>
      <c r="B17" s="8" t="n">
        <f aca="false">B10*B12*B16</f>
        <v>79966.6666666667</v>
      </c>
    </row>
    <row r="18" customFormat="false" ht="15" hidden="false" customHeight="false" outlineLevel="0" collapsed="false">
      <c r="A18" s="0" t="s">
        <v>17</v>
      </c>
      <c r="B18" s="5" t="n">
        <v>2000</v>
      </c>
    </row>
    <row r="19" customFormat="false" ht="15" hidden="false" customHeight="false" outlineLevel="0" collapsed="false">
      <c r="A19" s="0" t="s">
        <v>18</v>
      </c>
      <c r="B19" s="5" t="n">
        <v>1200</v>
      </c>
    </row>
    <row r="20" customFormat="false" ht="15" hidden="false" customHeight="false" outlineLevel="0" collapsed="false">
      <c r="A20" s="0" t="s">
        <v>19</v>
      </c>
      <c r="B20" s="11" t="n">
        <f aca="false">B17/B19</f>
        <v>66.6388888888889</v>
      </c>
    </row>
  </sheetData>
  <mergeCells count="4">
    <mergeCell ref="A1:D1"/>
    <mergeCell ref="A2:D2"/>
    <mergeCell ref="A4:D4"/>
    <mergeCell ref="A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14" min="2" style="0" width="13"/>
  </cols>
  <sheetData>
    <row r="1" customFormat="false" ht="17.35" hidden="false" customHeight="false" outlineLevel="0" collapsed="false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15" hidden="false" customHeight="false" outlineLevel="0" collapsed="false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30</v>
      </c>
      <c r="K3" s="4" t="s">
        <v>31</v>
      </c>
      <c r="L3" s="4" t="s">
        <v>32</v>
      </c>
      <c r="M3" s="4" t="s">
        <v>33</v>
      </c>
      <c r="N3" s="4" t="s">
        <v>34</v>
      </c>
    </row>
    <row r="4" customFormat="false" ht="15" hidden="false" customHeight="false" outlineLevel="0" collapsed="false">
      <c r="A4" s="7" t="s">
        <v>35</v>
      </c>
      <c r="B4" s="12" t="n">
        <v>1</v>
      </c>
      <c r="C4" s="12" t="n">
        <v>2</v>
      </c>
      <c r="D4" s="12" t="n">
        <v>3</v>
      </c>
      <c r="E4" s="12" t="n">
        <v>4</v>
      </c>
      <c r="F4" s="12" t="n">
        <v>5</v>
      </c>
      <c r="G4" s="12" t="n">
        <v>6</v>
      </c>
      <c r="H4" s="12" t="n">
        <v>7</v>
      </c>
      <c r="I4" s="12" t="n">
        <v>8</v>
      </c>
      <c r="J4" s="12" t="n">
        <v>9</v>
      </c>
      <c r="K4" s="12" t="n">
        <v>10</v>
      </c>
      <c r="L4" s="12" t="n">
        <v>11</v>
      </c>
      <c r="M4" s="12" t="n">
        <v>12</v>
      </c>
    </row>
    <row r="5" customFormat="false" ht="15" hidden="false" customHeight="false" outlineLevel="0" collapsed="false">
      <c r="A5" s="7" t="s">
        <v>36</v>
      </c>
      <c r="B5" s="12" t="n">
        <v>0</v>
      </c>
      <c r="C5" s="12" t="n">
        <v>1</v>
      </c>
      <c r="D5" s="12" t="n">
        <v>1</v>
      </c>
      <c r="E5" s="12" t="n">
        <v>2</v>
      </c>
      <c r="F5" s="12" t="n">
        <v>2</v>
      </c>
      <c r="G5" s="12" t="n">
        <v>3</v>
      </c>
      <c r="H5" s="12" t="n">
        <v>4</v>
      </c>
      <c r="I5" s="12" t="n">
        <v>5</v>
      </c>
      <c r="J5" s="12" t="n">
        <v>6</v>
      </c>
      <c r="K5" s="12" t="n">
        <v>7</v>
      </c>
      <c r="L5" s="12" t="n">
        <v>8</v>
      </c>
      <c r="M5" s="12" t="n">
        <v>9</v>
      </c>
    </row>
    <row r="6" customFormat="false" ht="15" hidden="false" customHeight="false" outlineLevel="0" collapsed="false">
      <c r="A6" s="7" t="s">
        <v>37</v>
      </c>
      <c r="B6" s="12" t="n">
        <v>0</v>
      </c>
      <c r="C6" s="12" t="n">
        <v>0</v>
      </c>
      <c r="D6" s="12" t="n">
        <v>0</v>
      </c>
      <c r="E6" s="12" t="n">
        <v>0</v>
      </c>
      <c r="F6" s="12" t="n">
        <v>1</v>
      </c>
      <c r="G6" s="12" t="n">
        <v>1</v>
      </c>
      <c r="H6" s="12" t="n">
        <v>1</v>
      </c>
      <c r="I6" s="12" t="n">
        <v>2</v>
      </c>
      <c r="J6" s="12" t="n">
        <v>2</v>
      </c>
      <c r="K6" s="12" t="n">
        <v>3</v>
      </c>
      <c r="L6" s="12" t="n">
        <v>3</v>
      </c>
      <c r="M6" s="12" t="n">
        <v>4</v>
      </c>
    </row>
    <row r="7" customFormat="false" ht="15" hidden="false" customHeight="false" outlineLevel="0" collapsed="false">
      <c r="A7" s="7" t="s">
        <v>38</v>
      </c>
      <c r="B7" s="10" t="n">
        <f aca="false">SUM(B4:B6)</f>
        <v>1</v>
      </c>
      <c r="C7" s="10" t="n">
        <f aca="false">SUM(C4:C6)</f>
        <v>3</v>
      </c>
      <c r="D7" s="10" t="n">
        <f aca="false">SUM(D4:D6)</f>
        <v>4</v>
      </c>
      <c r="E7" s="10" t="n">
        <f aca="false">SUM(E4:E6)</f>
        <v>6</v>
      </c>
      <c r="F7" s="10" t="n">
        <f aca="false">SUM(F4:F6)</f>
        <v>8</v>
      </c>
      <c r="G7" s="10" t="n">
        <f aca="false">SUM(G4:G6)</f>
        <v>10</v>
      </c>
      <c r="H7" s="10" t="n">
        <f aca="false">SUM(H4:H6)</f>
        <v>12</v>
      </c>
      <c r="I7" s="10" t="n">
        <f aca="false">SUM(I4:I6)</f>
        <v>15</v>
      </c>
      <c r="J7" s="10" t="n">
        <f aca="false">SUM(J4:J6)</f>
        <v>17</v>
      </c>
      <c r="K7" s="10" t="n">
        <f aca="false">SUM(K4:K6)</f>
        <v>20</v>
      </c>
      <c r="L7" s="10" t="n">
        <f aca="false">SUM(L4:L6)</f>
        <v>22</v>
      </c>
      <c r="M7" s="10" t="n">
        <f aca="false">SUM(M4:M6)</f>
        <v>25</v>
      </c>
    </row>
    <row r="9" customFormat="false" ht="15" hidden="false" customHeight="false" outlineLevel="0" collapsed="false">
      <c r="A9" s="3" t="s">
        <v>39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customFormat="false" ht="15" hidden="false" customHeight="false" outlineLevel="0" collapsed="false">
      <c r="A10" s="0" t="s">
        <v>40</v>
      </c>
      <c r="B10" s="10" t="n">
        <f aca="false">B4</f>
        <v>1</v>
      </c>
      <c r="C10" s="10" t="n">
        <f aca="false">B10*(1-Assumptions!$B$15)+C4</f>
        <v>2.97</v>
      </c>
      <c r="D10" s="10" t="n">
        <f aca="false">C10*(1-Assumptions!$B$15)+D4</f>
        <v>5.8809</v>
      </c>
      <c r="E10" s="10" t="n">
        <f aca="false">D10*(1-Assumptions!$B$15)+E4</f>
        <v>9.704473</v>
      </c>
      <c r="F10" s="10" t="n">
        <f aca="false">E10*(1-Assumptions!$B$15)+F4</f>
        <v>14.41333881</v>
      </c>
      <c r="G10" s="10" t="n">
        <f aca="false">F10*(1-Assumptions!$B$15)+G4</f>
        <v>19.9809386457</v>
      </c>
      <c r="H10" s="10" t="n">
        <f aca="false">G10*(1-Assumptions!$B$15)+H4</f>
        <v>26.381510486329</v>
      </c>
      <c r="I10" s="10" t="n">
        <f aca="false">H10*(1-Assumptions!$B$15)+I4</f>
        <v>33.5900651717391</v>
      </c>
      <c r="J10" s="10" t="n">
        <f aca="false">I10*(1-Assumptions!$B$15)+J4</f>
        <v>41.582363216587</v>
      </c>
      <c r="K10" s="10" t="n">
        <f aca="false">J10*(1-Assumptions!$B$15)+K4</f>
        <v>50.3348923200893</v>
      </c>
      <c r="L10" s="10" t="n">
        <f aca="false">K10*(1-Assumptions!$B$15)+L4</f>
        <v>59.8248455504867</v>
      </c>
      <c r="M10" s="10" t="n">
        <f aca="false">L10*(1-Assumptions!$B$15)+M4</f>
        <v>70.0301001839721</v>
      </c>
    </row>
    <row r="11" customFormat="false" ht="15" hidden="false" customHeight="false" outlineLevel="0" collapsed="false">
      <c r="A11" s="0" t="s">
        <v>41</v>
      </c>
      <c r="B11" s="10" t="n">
        <f aca="false">B5</f>
        <v>0</v>
      </c>
      <c r="C11" s="10" t="n">
        <f aca="false">B11*(1-Assumptions!$B$15)+C5</f>
        <v>1</v>
      </c>
      <c r="D11" s="10" t="n">
        <f aca="false">C11*(1-Assumptions!$B$15)+D5</f>
        <v>1.97</v>
      </c>
      <c r="E11" s="10" t="n">
        <f aca="false">D11*(1-Assumptions!$B$15)+E5</f>
        <v>3.9109</v>
      </c>
      <c r="F11" s="10" t="n">
        <f aca="false">E11*(1-Assumptions!$B$15)+F5</f>
        <v>5.793573</v>
      </c>
      <c r="G11" s="10" t="n">
        <f aca="false">F11*(1-Assumptions!$B$15)+G5</f>
        <v>8.61976581</v>
      </c>
      <c r="H11" s="10" t="n">
        <f aca="false">G11*(1-Assumptions!$B$15)+H5</f>
        <v>12.3611728357</v>
      </c>
      <c r="I11" s="10" t="n">
        <f aca="false">H11*(1-Assumptions!$B$15)+I5</f>
        <v>16.990337650629</v>
      </c>
      <c r="J11" s="10" t="n">
        <f aca="false">I11*(1-Assumptions!$B$15)+J5</f>
        <v>22.4806275211101</v>
      </c>
      <c r="K11" s="10" t="n">
        <f aca="false">J11*(1-Assumptions!$B$15)+K5</f>
        <v>28.8062086954768</v>
      </c>
      <c r="L11" s="10" t="n">
        <f aca="false">K11*(1-Assumptions!$B$15)+L5</f>
        <v>35.9420224346125</v>
      </c>
      <c r="M11" s="10" t="n">
        <f aca="false">L11*(1-Assumptions!$B$15)+M5</f>
        <v>43.8637617615741</v>
      </c>
    </row>
    <row r="12" customFormat="false" ht="15" hidden="false" customHeight="false" outlineLevel="0" collapsed="false">
      <c r="A12" s="0" t="s">
        <v>42</v>
      </c>
      <c r="B12" s="10" t="n">
        <f aca="false">B6</f>
        <v>0</v>
      </c>
      <c r="C12" s="10" t="n">
        <f aca="false">B12*(1-Assumptions!$B$15)+C6</f>
        <v>0</v>
      </c>
      <c r="D12" s="10" t="n">
        <f aca="false">C12*(1-Assumptions!$B$15)+D6</f>
        <v>0</v>
      </c>
      <c r="E12" s="10" t="n">
        <f aca="false">D12*(1-Assumptions!$B$15)+E6</f>
        <v>0</v>
      </c>
      <c r="F12" s="10" t="n">
        <f aca="false">E12*(1-Assumptions!$B$15)+F6</f>
        <v>1</v>
      </c>
      <c r="G12" s="10" t="n">
        <f aca="false">F12*(1-Assumptions!$B$15)+G6</f>
        <v>1.97</v>
      </c>
      <c r="H12" s="10" t="n">
        <f aca="false">G12*(1-Assumptions!$B$15)+H6</f>
        <v>2.9109</v>
      </c>
      <c r="I12" s="10" t="n">
        <f aca="false">H12*(1-Assumptions!$B$15)+I6</f>
        <v>4.823573</v>
      </c>
      <c r="J12" s="10" t="n">
        <f aca="false">I12*(1-Assumptions!$B$15)+J6</f>
        <v>6.67886581</v>
      </c>
      <c r="K12" s="10" t="n">
        <f aca="false">J12*(1-Assumptions!$B$15)+K6</f>
        <v>9.4784998357</v>
      </c>
      <c r="L12" s="10" t="n">
        <f aca="false">K12*(1-Assumptions!$B$15)+L6</f>
        <v>12.194144840629</v>
      </c>
      <c r="M12" s="10" t="n">
        <f aca="false">L12*(1-Assumptions!$B$15)+M6</f>
        <v>15.8283204954101</v>
      </c>
    </row>
    <row r="13" customFormat="false" ht="15" hidden="false" customHeight="false" outlineLevel="0" collapsed="false">
      <c r="A13" s="7" t="s">
        <v>43</v>
      </c>
      <c r="B13" s="10" t="n">
        <f aca="false">SUM(B10:B12)</f>
        <v>1</v>
      </c>
      <c r="C13" s="10" t="n">
        <f aca="false">SUM(C10:C12)</f>
        <v>3.97</v>
      </c>
      <c r="D13" s="10" t="n">
        <f aca="false">SUM(D10:D12)</f>
        <v>7.8509</v>
      </c>
      <c r="E13" s="10" t="n">
        <f aca="false">SUM(E10:E12)</f>
        <v>13.615373</v>
      </c>
      <c r="F13" s="10" t="n">
        <f aca="false">SUM(F10:F12)</f>
        <v>21.20691181</v>
      </c>
      <c r="G13" s="10" t="n">
        <f aca="false">SUM(G10:G12)</f>
        <v>30.5707044557</v>
      </c>
      <c r="H13" s="10" t="n">
        <f aca="false">SUM(H10:H12)</f>
        <v>41.653583322029</v>
      </c>
      <c r="I13" s="10" t="n">
        <f aca="false">SUM(I10:I12)</f>
        <v>55.4039758223681</v>
      </c>
      <c r="J13" s="10" t="n">
        <f aca="false">SUM(J10:J12)</f>
        <v>70.7418565476971</v>
      </c>
      <c r="K13" s="10" t="n">
        <f aca="false">SUM(K10:K12)</f>
        <v>88.6196008512662</v>
      </c>
      <c r="L13" s="10" t="n">
        <f aca="false">SUM(L10:L12)</f>
        <v>107.961012825728</v>
      </c>
      <c r="M13" s="10" t="n">
        <f aca="false">SUM(M10:M12)</f>
        <v>129.722182440956</v>
      </c>
    </row>
    <row r="15" customFormat="false" ht="15" hidden="false" customHeight="false" outlineLevel="0" collapsed="false">
      <c r="A15" s="3" t="s">
        <v>44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customFormat="false" ht="15" hidden="false" customHeight="false" outlineLevel="0" collapsed="false">
      <c r="A16" s="0" t="s">
        <v>45</v>
      </c>
      <c r="B16" s="13" t="n">
        <f aca="false">B10*Assumptions!$B$6</f>
        <v>999</v>
      </c>
      <c r="C16" s="13" t="n">
        <f aca="false">C10*Assumptions!$B$6</f>
        <v>2967.03</v>
      </c>
      <c r="D16" s="13" t="n">
        <f aca="false">D10*Assumptions!$B$6</f>
        <v>5875.0191</v>
      </c>
      <c r="E16" s="13" t="n">
        <f aca="false">E10*Assumptions!$B$6</f>
        <v>9694.768527</v>
      </c>
      <c r="F16" s="13" t="n">
        <f aca="false">F10*Assumptions!$B$6</f>
        <v>14398.92547119</v>
      </c>
      <c r="G16" s="13" t="n">
        <f aca="false">G10*Assumptions!$B$6</f>
        <v>19960.9577070543</v>
      </c>
      <c r="H16" s="13" t="n">
        <f aca="false">H10*Assumptions!$B$6</f>
        <v>26355.1289758427</v>
      </c>
      <c r="I16" s="13" t="n">
        <f aca="false">I10*Assumptions!$B$6</f>
        <v>33556.4751065674</v>
      </c>
      <c r="J16" s="13" t="n">
        <f aca="false">J10*Assumptions!$B$6</f>
        <v>41540.7808533704</v>
      </c>
      <c r="K16" s="13" t="n">
        <f aca="false">K10*Assumptions!$B$6</f>
        <v>50284.5574277693</v>
      </c>
      <c r="L16" s="13" t="n">
        <f aca="false">L10*Assumptions!$B$6</f>
        <v>59765.0207049362</v>
      </c>
      <c r="M16" s="13" t="n">
        <f aca="false">M10*Assumptions!$B$6</f>
        <v>69960.0700837881</v>
      </c>
    </row>
    <row r="17" customFormat="false" ht="15" hidden="false" customHeight="false" outlineLevel="0" collapsed="false">
      <c r="A17" s="0" t="s">
        <v>46</v>
      </c>
      <c r="B17" s="13" t="n">
        <f aca="false">B11*Assumptions!$B$7</f>
        <v>0</v>
      </c>
      <c r="C17" s="13" t="n">
        <f aca="false">C11*Assumptions!$B$7</f>
        <v>2999</v>
      </c>
      <c r="D17" s="13" t="n">
        <f aca="false">D11*Assumptions!$B$7</f>
        <v>5908.03</v>
      </c>
      <c r="E17" s="13" t="n">
        <f aca="false">E11*Assumptions!$B$7</f>
        <v>11728.7891</v>
      </c>
      <c r="F17" s="13" t="n">
        <f aca="false">F11*Assumptions!$B$7</f>
        <v>17374.925427</v>
      </c>
      <c r="G17" s="13" t="n">
        <f aca="false">G11*Assumptions!$B$7</f>
        <v>25850.67766419</v>
      </c>
      <c r="H17" s="13" t="n">
        <f aca="false">H11*Assumptions!$B$7</f>
        <v>37071.1573342643</v>
      </c>
      <c r="I17" s="13" t="n">
        <f aca="false">I11*Assumptions!$B$7</f>
        <v>50954.0226142364</v>
      </c>
      <c r="J17" s="13" t="n">
        <f aca="false">J11*Assumptions!$B$7</f>
        <v>67419.4019358093</v>
      </c>
      <c r="K17" s="13" t="n">
        <f aca="false">K11*Assumptions!$B$7</f>
        <v>86389.819877735</v>
      </c>
      <c r="L17" s="13" t="n">
        <f aca="false">L11*Assumptions!$B$7</f>
        <v>107790.125281403</v>
      </c>
      <c r="M17" s="13" t="n">
        <f aca="false">M11*Assumptions!$B$7</f>
        <v>131547.421522961</v>
      </c>
    </row>
    <row r="18" customFormat="false" ht="15" hidden="false" customHeight="false" outlineLevel="0" collapsed="false">
      <c r="A18" s="0" t="s">
        <v>47</v>
      </c>
      <c r="B18" s="13" t="n">
        <f aca="false">B12*Assumptions!$B$8</f>
        <v>0</v>
      </c>
      <c r="C18" s="13" t="n">
        <f aca="false">C12*Assumptions!$B$8</f>
        <v>0</v>
      </c>
      <c r="D18" s="13" t="n">
        <f aca="false">D12*Assumptions!$B$8</f>
        <v>0</v>
      </c>
      <c r="E18" s="13" t="n">
        <f aca="false">E12*Assumptions!$B$8</f>
        <v>0</v>
      </c>
      <c r="F18" s="13" t="n">
        <f aca="false">F12*Assumptions!$B$8</f>
        <v>7999</v>
      </c>
      <c r="G18" s="13" t="n">
        <f aca="false">G12*Assumptions!$B$8</f>
        <v>15758.03</v>
      </c>
      <c r="H18" s="13" t="n">
        <f aca="false">H12*Assumptions!$B$8</f>
        <v>23284.2891</v>
      </c>
      <c r="I18" s="13" t="n">
        <f aca="false">I12*Assumptions!$B$8</f>
        <v>38583.760427</v>
      </c>
      <c r="J18" s="13" t="n">
        <f aca="false">J12*Assumptions!$B$8</f>
        <v>53424.24761419</v>
      </c>
      <c r="K18" s="13" t="n">
        <f aca="false">K12*Assumptions!$B$8</f>
        <v>75818.5201857643</v>
      </c>
      <c r="L18" s="13" t="n">
        <f aca="false">L12*Assumptions!$B$8</f>
        <v>97540.9645801914</v>
      </c>
      <c r="M18" s="13" t="n">
        <f aca="false">M12*Assumptions!$B$8</f>
        <v>126610.735642786</v>
      </c>
    </row>
    <row r="19" customFormat="false" ht="15" hidden="false" customHeight="false" outlineLevel="0" collapsed="false">
      <c r="A19" s="7" t="s">
        <v>48</v>
      </c>
      <c r="B19" s="14" t="n">
        <f aca="false">SUM(B16:B18)</f>
        <v>999</v>
      </c>
      <c r="C19" s="14" t="n">
        <f aca="false">SUM(C16:C18)</f>
        <v>5966.03</v>
      </c>
      <c r="D19" s="14" t="n">
        <f aca="false">SUM(D16:D18)</f>
        <v>11783.0491</v>
      </c>
      <c r="E19" s="14" t="n">
        <f aca="false">SUM(E16:E18)</f>
        <v>21423.557627</v>
      </c>
      <c r="F19" s="14" t="n">
        <f aca="false">SUM(F16:F18)</f>
        <v>39772.85089819</v>
      </c>
      <c r="G19" s="14" t="n">
        <f aca="false">SUM(G16:G18)</f>
        <v>61569.6653712443</v>
      </c>
      <c r="H19" s="14" t="n">
        <f aca="false">SUM(H16:H18)</f>
        <v>86710.575410107</v>
      </c>
      <c r="I19" s="14" t="n">
        <f aca="false">SUM(I16:I18)</f>
        <v>123094.258147804</v>
      </c>
      <c r="J19" s="14" t="n">
        <f aca="false">SUM(J16:J18)</f>
        <v>162384.43040337</v>
      </c>
      <c r="K19" s="14" t="n">
        <f aca="false">SUM(K16:K18)</f>
        <v>212492.897491269</v>
      </c>
      <c r="L19" s="14" t="n">
        <f aca="false">SUM(L16:L18)</f>
        <v>265096.110566531</v>
      </c>
      <c r="M19" s="14" t="n">
        <f aca="false">SUM(M16:M18)</f>
        <v>328118.227249535</v>
      </c>
      <c r="N19" s="15" t="n">
        <f aca="false">SUM(B19:M19)</f>
        <v>1319410.65226505</v>
      </c>
    </row>
    <row r="21" customFormat="false" ht="15" hidden="false" customHeight="false" outlineLevel="0" collapsed="false">
      <c r="A21" s="3" t="s">
        <v>49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customFormat="false" ht="15" hidden="false" customHeight="false" outlineLevel="0" collapsed="false">
      <c r="A22" s="0" t="s">
        <v>50</v>
      </c>
      <c r="B22" s="5" t="n">
        <v>500</v>
      </c>
      <c r="C22" s="5" t="n">
        <v>500</v>
      </c>
      <c r="D22" s="5" t="n">
        <v>500</v>
      </c>
      <c r="E22" s="5" t="n">
        <v>1500</v>
      </c>
      <c r="F22" s="5" t="n">
        <v>1500</v>
      </c>
      <c r="G22" s="5" t="n">
        <v>1500</v>
      </c>
      <c r="H22" s="5" t="n">
        <v>4000</v>
      </c>
      <c r="I22" s="5" t="n">
        <v>4000</v>
      </c>
      <c r="J22" s="5" t="n">
        <v>4000</v>
      </c>
      <c r="K22" s="5" t="n">
        <v>8000</v>
      </c>
      <c r="L22" s="5" t="n">
        <v>8000</v>
      </c>
      <c r="M22" s="5" t="n">
        <v>8000</v>
      </c>
    </row>
    <row r="23" customFormat="false" ht="15" hidden="false" customHeight="false" outlineLevel="0" collapsed="false">
      <c r="A23" s="0" t="s">
        <v>51</v>
      </c>
      <c r="B23" s="8" t="n">
        <f aca="false">B13*100</f>
        <v>100</v>
      </c>
      <c r="C23" s="8" t="n">
        <f aca="false">C13*100</f>
        <v>397</v>
      </c>
      <c r="D23" s="8" t="n">
        <f aca="false">D13*100</f>
        <v>785.09</v>
      </c>
      <c r="E23" s="8" t="n">
        <f aca="false">E13*100</f>
        <v>1361.5373</v>
      </c>
      <c r="F23" s="8" t="n">
        <f aca="false">F13*100</f>
        <v>2120.691181</v>
      </c>
      <c r="G23" s="8" t="n">
        <f aca="false">G13*100</f>
        <v>3057.07044557</v>
      </c>
      <c r="H23" s="8" t="n">
        <f aca="false">H13*100</f>
        <v>4165.3583322029</v>
      </c>
      <c r="I23" s="8" t="n">
        <f aca="false">I13*100</f>
        <v>5540.39758223681</v>
      </c>
      <c r="J23" s="8" t="n">
        <f aca="false">J13*100</f>
        <v>7074.18565476971</v>
      </c>
      <c r="K23" s="8" t="n">
        <f aca="false">K13*100</f>
        <v>8861.96008512662</v>
      </c>
      <c r="L23" s="8" t="n">
        <f aca="false">L13*100</f>
        <v>10796.1012825728</v>
      </c>
      <c r="M23" s="8" t="n">
        <f aca="false">M13*100</f>
        <v>12972.2182440956</v>
      </c>
    </row>
    <row r="24" customFormat="false" ht="15" hidden="false" customHeight="false" outlineLevel="0" collapsed="false">
      <c r="A24" s="0" t="s">
        <v>52</v>
      </c>
      <c r="B24" s="5" t="n">
        <v>0</v>
      </c>
      <c r="C24" s="5" t="n">
        <v>0</v>
      </c>
      <c r="D24" s="5" t="n">
        <v>0</v>
      </c>
      <c r="E24" s="5" t="n">
        <v>2000</v>
      </c>
      <c r="F24" s="5" t="n">
        <v>2000</v>
      </c>
      <c r="G24" s="5" t="n">
        <v>2000</v>
      </c>
      <c r="H24" s="5" t="n">
        <v>8000</v>
      </c>
      <c r="I24" s="5" t="n">
        <v>8000</v>
      </c>
      <c r="J24" s="5" t="n">
        <v>8000</v>
      </c>
      <c r="K24" s="5" t="n">
        <v>15000</v>
      </c>
      <c r="L24" s="5" t="n">
        <v>15000</v>
      </c>
      <c r="M24" s="5" t="n">
        <v>15000</v>
      </c>
    </row>
    <row r="25" customFormat="false" ht="15" hidden="false" customHeight="false" outlineLevel="0" collapsed="false">
      <c r="A25" s="0" t="s">
        <v>53</v>
      </c>
      <c r="B25" s="5" t="n">
        <v>0</v>
      </c>
      <c r="C25" s="5" t="n">
        <v>0</v>
      </c>
      <c r="D25" s="5" t="n">
        <v>0</v>
      </c>
      <c r="E25" s="5" t="n">
        <v>15000</v>
      </c>
      <c r="F25" s="5" t="n">
        <v>15000</v>
      </c>
      <c r="G25" s="5" t="n">
        <v>15000</v>
      </c>
      <c r="H25" s="5" t="n">
        <v>33000</v>
      </c>
      <c r="I25" s="5" t="n">
        <v>33000</v>
      </c>
      <c r="J25" s="5" t="n">
        <v>33000</v>
      </c>
      <c r="K25" s="5" t="n">
        <v>74000</v>
      </c>
      <c r="L25" s="5" t="n">
        <v>74000</v>
      </c>
      <c r="M25" s="5" t="n">
        <v>74000</v>
      </c>
    </row>
    <row r="26" customFormat="false" ht="15" hidden="false" customHeight="false" outlineLevel="0" collapsed="false">
      <c r="A26" s="7" t="s">
        <v>54</v>
      </c>
      <c r="B26" s="15" t="n">
        <f aca="false">SUM(B22:B25)</f>
        <v>600</v>
      </c>
      <c r="C26" s="15" t="n">
        <f aca="false">SUM(C22:C25)</f>
        <v>897</v>
      </c>
      <c r="D26" s="15" t="n">
        <f aca="false">SUM(D22:D25)</f>
        <v>1285.09</v>
      </c>
      <c r="E26" s="15" t="n">
        <f aca="false">SUM(E22:E25)</f>
        <v>19861.5373</v>
      </c>
      <c r="F26" s="15" t="n">
        <f aca="false">SUM(F22:F25)</f>
        <v>20620.691181</v>
      </c>
      <c r="G26" s="15" t="n">
        <f aca="false">SUM(G22:G25)</f>
        <v>21557.07044557</v>
      </c>
      <c r="H26" s="15" t="n">
        <f aca="false">SUM(H22:H25)</f>
        <v>49165.3583322029</v>
      </c>
      <c r="I26" s="15" t="n">
        <f aca="false">SUM(I22:I25)</f>
        <v>50540.3975822368</v>
      </c>
      <c r="J26" s="15" t="n">
        <f aca="false">SUM(J22:J25)</f>
        <v>52074.1856547697</v>
      </c>
      <c r="K26" s="15" t="n">
        <f aca="false">SUM(K22:K25)</f>
        <v>105861.960085127</v>
      </c>
      <c r="L26" s="15" t="n">
        <f aca="false">SUM(L22:L25)</f>
        <v>107796.101282573</v>
      </c>
      <c r="M26" s="15" t="n">
        <f aca="false">SUM(M22:M25)</f>
        <v>109972.218244096</v>
      </c>
      <c r="N26" s="15" t="n">
        <f aca="false">SUM(B26:M26)</f>
        <v>540231.610107575</v>
      </c>
    </row>
    <row r="28" customFormat="false" ht="15" hidden="false" customHeight="false" outlineLevel="0" collapsed="false">
      <c r="A28" s="16" t="s">
        <v>55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customFormat="false" ht="15" hidden="false" customHeight="false" outlineLevel="0" collapsed="false">
      <c r="A29" s="7" t="s">
        <v>56</v>
      </c>
      <c r="B29" s="15" t="n">
        <f aca="false">B19-B26</f>
        <v>399</v>
      </c>
      <c r="C29" s="15" t="n">
        <f aca="false">C19-C26</f>
        <v>5069.03</v>
      </c>
      <c r="D29" s="15" t="n">
        <f aca="false">D19-D26</f>
        <v>10497.9591</v>
      </c>
      <c r="E29" s="15" t="n">
        <f aca="false">E19-E26</f>
        <v>1562.020327</v>
      </c>
      <c r="F29" s="15" t="n">
        <f aca="false">F19-F26</f>
        <v>19152.15971719</v>
      </c>
      <c r="G29" s="15" t="n">
        <f aca="false">G19-G26</f>
        <v>40012.5949256743</v>
      </c>
      <c r="H29" s="15" t="n">
        <f aca="false">H19-H26</f>
        <v>37545.2170779041</v>
      </c>
      <c r="I29" s="15" t="n">
        <f aca="false">I19-I26</f>
        <v>72553.8605655669</v>
      </c>
      <c r="J29" s="15" t="n">
        <f aca="false">J19-J26</f>
        <v>110310.2447486</v>
      </c>
      <c r="K29" s="15" t="n">
        <f aca="false">K19-K26</f>
        <v>106630.937406142</v>
      </c>
      <c r="L29" s="15" t="n">
        <f aca="false">L19-L26</f>
        <v>157300.009283958</v>
      </c>
      <c r="M29" s="15" t="n">
        <f aca="false">M19-M26</f>
        <v>218146.009005439</v>
      </c>
      <c r="N29" s="15" t="n">
        <f aca="false">SUM(B29:M29)</f>
        <v>779179.042157474</v>
      </c>
    </row>
    <row r="30" customFormat="false" ht="15" hidden="false" customHeight="false" outlineLevel="0" collapsed="false">
      <c r="A30" s="0" t="s">
        <v>57</v>
      </c>
      <c r="B30" s="8" t="n">
        <f aca="false">B29</f>
        <v>399</v>
      </c>
      <c r="C30" s="8" t="n">
        <f aca="false">B30+C29</f>
        <v>5468.03</v>
      </c>
      <c r="D30" s="8" t="n">
        <f aca="false">C30+D29</f>
        <v>15965.9891</v>
      </c>
      <c r="E30" s="8" t="n">
        <f aca="false">D30+E29</f>
        <v>17528.009427</v>
      </c>
      <c r="F30" s="8" t="n">
        <f aca="false">E30+F29</f>
        <v>36680.16914419</v>
      </c>
      <c r="G30" s="8" t="n">
        <f aca="false">F30+G29</f>
        <v>76692.7640698643</v>
      </c>
      <c r="H30" s="8" t="n">
        <f aca="false">G30+H29</f>
        <v>114237.981147768</v>
      </c>
      <c r="I30" s="8" t="n">
        <f aca="false">H30+I29</f>
        <v>186791.841713335</v>
      </c>
      <c r="J30" s="8" t="n">
        <f aca="false">I30+J29</f>
        <v>297102.086461935</v>
      </c>
      <c r="K30" s="8" t="n">
        <f aca="false">J30+K29</f>
        <v>403733.023868077</v>
      </c>
      <c r="L30" s="8" t="n">
        <f aca="false">K30+L29</f>
        <v>561033.033152035</v>
      </c>
      <c r="M30" s="8" t="n">
        <f aca="false">L30+M29</f>
        <v>779179.042157474</v>
      </c>
    </row>
    <row r="32" customFormat="false" ht="15" hidden="false" customHeight="false" outlineLevel="0" collapsed="false">
      <c r="A32" s="3" t="s">
        <v>58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customFormat="false" ht="15" hidden="false" customHeight="false" outlineLevel="0" collapsed="false">
      <c r="A33" s="0" t="s">
        <v>59</v>
      </c>
      <c r="B33" s="9" t="n">
        <f aca="false">IFERROR(B29/B19,0)</f>
        <v>0.399399399399399</v>
      </c>
      <c r="C33" s="9" t="n">
        <f aca="false">IFERROR(C29/C19,0)</f>
        <v>0.84964876140415</v>
      </c>
      <c r="D33" s="9" t="n">
        <f aca="false">IFERROR(D29/D19,0)</f>
        <v>0.890937397519628</v>
      </c>
      <c r="E33" s="9" t="n">
        <f aca="false">IFERROR(E29/E19,0)</f>
        <v>0.0729113415332753</v>
      </c>
      <c r="F33" s="9" t="n">
        <f aca="false">IFERROR(F29/F19,0)</f>
        <v>0.48153851898159</v>
      </c>
      <c r="G33" s="9" t="n">
        <f aca="false">IFERROR(G29/G19,0)</f>
        <v>0.649875140370049</v>
      </c>
      <c r="H33" s="9" t="n">
        <f aca="false">IFERROR(H29/H19,0)</f>
        <v>0.432994671069012</v>
      </c>
      <c r="I33" s="9" t="n">
        <f aca="false">IFERROR(I29/I19,0)</f>
        <v>0.589417099199289</v>
      </c>
      <c r="J33" s="9" t="n">
        <f aca="false">IFERROR(J29/J19,0)</f>
        <v>0.679315402804227</v>
      </c>
      <c r="K33" s="9" t="n">
        <f aca="false">IFERROR(K29/K19,0)</f>
        <v>0.501809418879629</v>
      </c>
      <c r="L33" s="9" t="n">
        <f aca="false">IFERROR(L29/L19,0)</f>
        <v>0.593369736537423</v>
      </c>
      <c r="M33" s="9" t="n">
        <f aca="false">IFERROR(M29/M19,0)</f>
        <v>0.664839655005019</v>
      </c>
    </row>
    <row r="34" customFormat="false" ht="15" hidden="false" customHeight="false" outlineLevel="0" collapsed="false">
      <c r="A34" s="0" t="s">
        <v>60</v>
      </c>
      <c r="B34" s="8" t="n">
        <f aca="false">B19*12</f>
        <v>11988</v>
      </c>
      <c r="C34" s="8" t="n">
        <f aca="false">C19*12</f>
        <v>71592.36</v>
      </c>
      <c r="D34" s="8" t="n">
        <f aca="false">D19*12</f>
        <v>141396.5892</v>
      </c>
      <c r="E34" s="8" t="n">
        <f aca="false">E19*12</f>
        <v>257082.691524</v>
      </c>
      <c r="F34" s="8" t="n">
        <f aca="false">F19*12</f>
        <v>477274.21077828</v>
      </c>
      <c r="G34" s="8" t="n">
        <f aca="false">G19*12</f>
        <v>738835.984454932</v>
      </c>
      <c r="H34" s="8" t="n">
        <f aca="false">H19*12</f>
        <v>1040526.90492128</v>
      </c>
      <c r="I34" s="8" t="n">
        <f aca="false">I19*12</f>
        <v>1477131.09777365</v>
      </c>
      <c r="J34" s="8" t="n">
        <f aca="false">J19*12</f>
        <v>1948613.16484044</v>
      </c>
      <c r="K34" s="8" t="n">
        <f aca="false">K19*12</f>
        <v>2549914.76989522</v>
      </c>
      <c r="L34" s="8" t="n">
        <f aca="false">L19*12</f>
        <v>3181153.32679837</v>
      </c>
      <c r="M34" s="8" t="n">
        <f aca="false">M19*12</f>
        <v>3937418.72699442</v>
      </c>
    </row>
  </sheetData>
  <mergeCells count="6">
    <mergeCell ref="A1:N1"/>
    <mergeCell ref="A9:N9"/>
    <mergeCell ref="A15:N15"/>
    <mergeCell ref="A21:N21"/>
    <mergeCell ref="A28:N28"/>
    <mergeCell ref="A32:N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  <col collapsed="false" customWidth="true" hidden="false" outlineLevel="0" max="3" min="3" style="0" width="32"/>
  </cols>
  <sheetData>
    <row r="1" customFormat="false" ht="17.35" hidden="false" customHeight="false" outlineLevel="0" collapsed="false">
      <c r="A1" s="1" t="s">
        <v>61</v>
      </c>
      <c r="B1" s="1"/>
      <c r="C1" s="1"/>
    </row>
    <row r="3" customFormat="false" ht="15" hidden="false" customHeight="false" outlineLevel="0" collapsed="false">
      <c r="A3" s="17" t="s">
        <v>21</v>
      </c>
      <c r="B3" s="17" t="s">
        <v>62</v>
      </c>
      <c r="C3" s="17" t="s">
        <v>63</v>
      </c>
    </row>
    <row r="4" customFormat="false" ht="15" hidden="false" customHeight="false" outlineLevel="0" collapsed="false">
      <c r="A4" s="7" t="s">
        <v>64</v>
      </c>
      <c r="B4" s="13" t="n">
        <f aca="false">Assumptions!B10</f>
        <v>2749</v>
      </c>
      <c r="C4" s="18" t="s">
        <v>65</v>
      </c>
    </row>
    <row r="5" customFormat="false" ht="15" hidden="false" customHeight="false" outlineLevel="0" collapsed="false">
      <c r="A5" s="7" t="s">
        <v>12</v>
      </c>
      <c r="B5" s="19" t="n">
        <f aca="false">Assumptions!B12</f>
        <v>0.872680974899964</v>
      </c>
      <c r="C5" s="18" t="s">
        <v>66</v>
      </c>
    </row>
    <row r="6" customFormat="false" ht="15" hidden="false" customHeight="false" outlineLevel="0" collapsed="false">
      <c r="A6" s="7" t="s">
        <v>67</v>
      </c>
      <c r="B6" s="19" t="n">
        <f aca="false">Assumptions!B15</f>
        <v>0.03</v>
      </c>
      <c r="C6" s="18" t="s">
        <v>68</v>
      </c>
    </row>
    <row r="7" customFormat="false" ht="15" hidden="false" customHeight="false" outlineLevel="0" collapsed="false">
      <c r="A7" s="7" t="s">
        <v>69</v>
      </c>
      <c r="B7" s="20" t="n">
        <f aca="false">Assumptions!B16</f>
        <v>33.3333333333333</v>
      </c>
      <c r="C7" s="18" t="s">
        <v>70</v>
      </c>
    </row>
    <row r="8" customFormat="false" ht="15" hidden="false" customHeight="false" outlineLevel="0" collapsed="false">
      <c r="A8" s="7" t="s">
        <v>71</v>
      </c>
      <c r="B8" s="13" t="n">
        <f aca="false">Assumptions!B17</f>
        <v>79966.6666666667</v>
      </c>
      <c r="C8" s="18" t="s">
        <v>72</v>
      </c>
    </row>
    <row r="9" customFormat="false" ht="15" hidden="false" customHeight="false" outlineLevel="0" collapsed="false">
      <c r="A9" s="7" t="s">
        <v>73</v>
      </c>
      <c r="B9" s="13" t="n">
        <f aca="false">(Assumptions!B18+Assumptions!B19)/2</f>
        <v>1600</v>
      </c>
      <c r="C9" s="18" t="s">
        <v>74</v>
      </c>
    </row>
    <row r="10" customFormat="false" ht="15" hidden="false" customHeight="false" outlineLevel="0" collapsed="false">
      <c r="A10" s="7" t="s">
        <v>75</v>
      </c>
      <c r="B10" s="11" t="n">
        <f aca="false">B8/B9</f>
        <v>49.9791666666667</v>
      </c>
      <c r="C10" s="18" t="s">
        <v>76</v>
      </c>
    </row>
    <row r="11" customFormat="false" ht="15" hidden="false" customHeight="false" outlineLevel="0" collapsed="false">
      <c r="A11" s="7" t="s">
        <v>77</v>
      </c>
      <c r="B11" s="10" t="n">
        <f aca="false">B9/(B4*B5)</f>
        <v>0.666944560233431</v>
      </c>
      <c r="C11" s="18" t="s">
        <v>78</v>
      </c>
    </row>
    <row r="14" customFormat="false" ht="15" hidden="false" customHeight="false" outlineLevel="0" collapsed="false">
      <c r="A14" s="3" t="s">
        <v>79</v>
      </c>
      <c r="B14" s="3"/>
      <c r="C14" s="3"/>
    </row>
    <row r="15" customFormat="false" ht="15" hidden="false" customHeight="false" outlineLevel="0" collapsed="false">
      <c r="A15" s="0" t="s">
        <v>80</v>
      </c>
      <c r="B15" s="5" t="n">
        <v>20000</v>
      </c>
    </row>
    <row r="16" customFormat="false" ht="15" hidden="false" customHeight="false" outlineLevel="0" collapsed="false">
      <c r="A16" s="0" t="s">
        <v>81</v>
      </c>
      <c r="B16" s="10" t="n">
        <f aca="false">B15/(B4*B5)</f>
        <v>8.33680700291788</v>
      </c>
    </row>
    <row r="17" customFormat="false" ht="15" hidden="false" customHeight="false" outlineLevel="0" collapsed="false">
      <c r="A17" s="0" t="s">
        <v>82</v>
      </c>
      <c r="B17" s="8" t="n">
        <f aca="false">B16*B4</f>
        <v>22917.8824510213</v>
      </c>
    </row>
  </sheetData>
  <mergeCells count="2">
    <mergeCell ref="A1:C1"/>
    <mergeCell ref="A14:C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16"/>
  </cols>
  <sheetData>
    <row r="1" customFormat="false" ht="17.35" hidden="false" customHeight="false" outlineLevel="0" collapsed="false">
      <c r="A1" s="21" t="s">
        <v>83</v>
      </c>
    </row>
    <row r="3" customFormat="false" ht="15" hidden="false" customHeight="false" outlineLevel="0" collapsed="false">
      <c r="A3" s="17" t="s">
        <v>84</v>
      </c>
      <c r="B3" s="17" t="s">
        <v>85</v>
      </c>
      <c r="C3" s="17" t="s">
        <v>86</v>
      </c>
      <c r="D3" s="17" t="s">
        <v>87</v>
      </c>
    </row>
    <row r="4" customFormat="false" ht="15" hidden="false" customHeight="false" outlineLevel="0" collapsed="false">
      <c r="A4" s="0" t="s">
        <v>88</v>
      </c>
      <c r="B4" s="6" t="n">
        <v>0.15</v>
      </c>
      <c r="C4" s="6" t="n">
        <v>0.25</v>
      </c>
      <c r="D4" s="6" t="n">
        <v>0.4</v>
      </c>
    </row>
    <row r="5" customFormat="false" ht="15" hidden="false" customHeight="false" outlineLevel="0" collapsed="false">
      <c r="A5" s="0" t="s">
        <v>89</v>
      </c>
      <c r="B5" s="12" t="n">
        <v>60</v>
      </c>
      <c r="C5" s="12" t="n">
        <v>120</v>
      </c>
      <c r="D5" s="12" t="n">
        <v>220</v>
      </c>
    </row>
    <row r="6" customFormat="false" ht="15" hidden="false" customHeight="false" outlineLevel="0" collapsed="false">
      <c r="A6" s="0" t="s">
        <v>90</v>
      </c>
      <c r="B6" s="22" t="n">
        <f aca="false">B5*Assumptions!$B$10</f>
        <v>164940</v>
      </c>
      <c r="C6" s="22" t="n">
        <f aca="false">C5*Assumptions!$B$10</f>
        <v>329880</v>
      </c>
      <c r="D6" s="22" t="n">
        <f aca="false">D5*Assumptions!$B$10</f>
        <v>604780</v>
      </c>
    </row>
    <row r="7" customFormat="false" ht="15" hidden="false" customHeight="false" outlineLevel="0" collapsed="false">
      <c r="A7" s="0" t="s">
        <v>91</v>
      </c>
      <c r="B7" s="8" t="n">
        <f aca="false">B6*12</f>
        <v>1979280</v>
      </c>
      <c r="C7" s="8" t="n">
        <f aca="false">C6*12</f>
        <v>3958560</v>
      </c>
      <c r="D7" s="8" t="n">
        <f aca="false">D6*12</f>
        <v>7257360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2026-04-23T17:24:51Z</dcterms:created>
  <dc:creator>openpyxl</dc:creator>
  <dc:description/>
  <dc:language>en-US</dc:language>
  <cp:lastModifiedBy/>
  <dcterms:modified xsi:type="dcterms:W3CDTF">2026-04-23T17:24:51Z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